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1" i="1" l="1"/>
  <c r="D35" i="1" l="1"/>
  <c r="D34" i="1"/>
  <c r="D33" i="1"/>
  <c r="D30" i="1" l="1"/>
  <c r="D19" i="1" l="1"/>
  <c r="D32" i="1"/>
  <c r="I31" i="1" l="1"/>
  <c r="H31" i="1"/>
  <c r="G31" i="1"/>
  <c r="F31" i="1"/>
  <c r="E31" i="1"/>
  <c r="D31" i="1"/>
  <c r="F19" i="1" l="1"/>
  <c r="G19" i="1"/>
  <c r="H19" i="1"/>
  <c r="I19" i="1"/>
  <c r="E19" i="1"/>
  <c r="D20" i="1"/>
  <c r="H20" i="1" s="1"/>
  <c r="E20" i="1" l="1"/>
  <c r="G20" i="1"/>
  <c r="I20" i="1"/>
  <c r="F20" i="1"/>
  <c r="I23" i="1" l="1"/>
  <c r="H23" i="1"/>
  <c r="G23" i="1"/>
  <c r="F23" i="1"/>
  <c r="E23" i="1"/>
  <c r="D23" i="1"/>
  <c r="I18" i="1" l="1"/>
  <c r="H18" i="1"/>
  <c r="H21" i="1" s="1"/>
  <c r="G18" i="1"/>
  <c r="F18" i="1"/>
  <c r="E18" i="1"/>
  <c r="D18" i="1"/>
  <c r="D21" i="1" s="1"/>
  <c r="I17" i="1"/>
  <c r="H17" i="1"/>
  <c r="H22" i="1" s="1"/>
  <c r="G17" i="1"/>
  <c r="F17" i="1"/>
  <c r="F22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E22" i="1" l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<sst xmlns="http://schemas.openxmlformats.org/spreadsheetml/2006/main" count="77" uniqueCount="64">
  <si>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</si>
  <si>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</si>
  <si>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</si>
  <si>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</si>
  <si>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</si>
  <si>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</si>
  <si>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</si>
  <si>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</si>
  <si>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</si>
  <si>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</si>
  <si>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</si>
  <si>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</si>
  <si>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</si>
  <si>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</si>
  <si>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</si>
  <si>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</si>
  <si>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</si>
  <si>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</si>
  <si>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</si>
  <si>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</si>
  <si>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</si>
  <si>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</si>
  <si>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</si>
  <si>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</si>
  <si>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</si>
  <si>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</si>
  <si>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</si>
  <si>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</si>
  <si>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</si>
  <si>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</si>
  <si>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</si>
  <si>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</si>
  <si>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</si>
  <si>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</si>
  <si>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</si>
  <si>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</si>
  <si>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</si>
  <si>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</si>
  <si>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</si>
  <si>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</si>
  <si>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</si>
  <si>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t>Кількість викидів СО2 при виробленні електроенергії для роботи світлофорних об'єктів</t>
  </si>
  <si>
    <t>тон</t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</si>
  <si>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</si>
  <si>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</si>
  <si>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</si>
  <si>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</si>
  <si>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</si>
  <si>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</si>
  <si>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</si>
  <si>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</si>
  <si>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</si>
  <si>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</si>
  <si>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</si>
  <si>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Додаток 3 
до Програми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</si>
  <si>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>площа дорожньої розмітки, що планується влаштувати (у відповідності до наявного фінансування)</t>
    </r>
  </si>
  <si>
    <t>питома вага оновленої дорожньої розмітки до запланованого обсягу</t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</si>
  <si>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дорожньої розмітки, що планується оновити, до загальної потреби </t>
    </r>
  </si>
  <si>
    <t>Вихідні дані на початок дії програми (кінець 2024р.)</t>
  </si>
  <si>
    <t>Зниження викидів СО2 до значення базового 2024р. )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</si>
  <si>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порівняно з попереднім роком;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</si>
  <si>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заміну, ремонт, фарбування одного метру металевого огородження</t>
    </r>
  </si>
  <si>
    <t>ПОКАЗНИКИ РЕЗУЛЬТАТИВНОСТІ ПРОГРАМИ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</si>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</sst>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5" fillId="0" borderId="27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3" borderId="27" xfId="0" applyFont="1" applyFill="1" applyBorder="1" applyAlignment="1">
      <alignment vertical="top" wrapText="1"/>
    </xf>
    <xf numFmtId="4" fontId="8" fillId="0" borderId="31" xfId="0" applyNumberFormat="1" applyFont="1" applyFill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12" fillId="0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view="pageLayout" topLeftCell="A29" zoomScaleNormal="100" workbookViewId="0">
      <selection activeCell="G40" sqref="A1:I41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1" max="11" width="11.42578125" bestFit="1" customWidth="1"/>
    <col min="13" max="13" width="10.7109375" customWidth="1"/>
  </cols>
  <sheetData>
    <row r="1" spans="1:23" x14ac:dyDescent="0.25">
      <c r="H1" s="82"/>
      <c r="I1" s="82"/>
    </row>
    <row r="2" spans="1:23" ht="43.5" customHeight="1" x14ac:dyDescent="0.3">
      <c r="A2" s="1"/>
      <c r="B2" s="2"/>
      <c r="C2" s="3"/>
      <c r="D2" s="4"/>
      <c r="E2" s="75" t="s">
        <v>0</v>
      </c>
      <c r="F2" s="75"/>
      <c r="G2" s="75"/>
      <c r="H2" s="103" t="s">
        <v>54</v>
      </c>
      <c r="I2" s="103"/>
    </row>
    <row r="3" spans="1:23" ht="16.5" x14ac:dyDescent="0.25">
      <c r="A3" s="106" t="s">
        <v>62</v>
      </c>
      <c r="B3" s="106"/>
      <c r="C3" s="106"/>
      <c r="D3" s="106"/>
      <c r="E3" s="106"/>
      <c r="F3" s="106"/>
      <c r="G3" s="106"/>
      <c r="H3" s="106"/>
      <c r="I3" s="106"/>
    </row>
    <row r="4" spans="1:23" ht="16.5" customHeight="1" x14ac:dyDescent="0.25">
      <c r="A4" s="86" t="s">
        <v>1</v>
      </c>
      <c r="B4" s="93" t="s">
        <v>2</v>
      </c>
      <c r="C4" s="96" t="s">
        <v>3</v>
      </c>
      <c r="D4" s="99" t="s">
        <v>58</v>
      </c>
      <c r="E4" s="102" t="s">
        <v>4</v>
      </c>
      <c r="F4" s="102"/>
      <c r="G4" s="102"/>
      <c r="H4" s="102"/>
      <c r="I4" s="102"/>
    </row>
    <row r="5" spans="1:23" ht="16.5" x14ac:dyDescent="0.25">
      <c r="A5" s="86"/>
      <c r="B5" s="94"/>
      <c r="C5" s="97"/>
      <c r="D5" s="100"/>
      <c r="E5" s="102" t="s">
        <v>5</v>
      </c>
      <c r="F5" s="102"/>
      <c r="G5" s="102"/>
      <c r="H5" s="102"/>
      <c r="I5" s="102"/>
    </row>
    <row r="6" spans="1:23" ht="54" customHeight="1" x14ac:dyDescent="0.25">
      <c r="A6" s="86"/>
      <c r="B6" s="95"/>
      <c r="C6" s="98"/>
      <c r="D6" s="101"/>
      <c r="E6" s="36">
        <v>2025</v>
      </c>
      <c r="F6" s="36">
        <v>2026</v>
      </c>
      <c r="G6" s="37">
        <v>2027</v>
      </c>
      <c r="H6" s="38">
        <v>2028</v>
      </c>
      <c r="I6" s="38">
        <v>2029</v>
      </c>
    </row>
    <row r="7" spans="1:23" ht="28.5" customHeight="1" x14ac:dyDescent="0.25">
      <c r="A7" s="87" t="s">
        <v>28</v>
      </c>
      <c r="B7" s="35" t="s">
        <v>6</v>
      </c>
      <c r="C7" s="5"/>
      <c r="D7" s="104">
        <v>3369.9</v>
      </c>
      <c r="E7" s="89">
        <v>3671</v>
      </c>
      <c r="F7" s="89">
        <v>4052.8</v>
      </c>
      <c r="G7" s="91">
        <v>4291.8999999999996</v>
      </c>
      <c r="H7" s="91">
        <v>4291.8999999999996</v>
      </c>
      <c r="I7" s="91">
        <v>4291.8999999999996</v>
      </c>
    </row>
    <row r="8" spans="1:23" ht="74.25" customHeight="1" x14ac:dyDescent="0.25">
      <c r="A8" s="87"/>
      <c r="B8" s="62" t="s">
        <v>27</v>
      </c>
      <c r="C8" s="6" t="s">
        <v>7</v>
      </c>
      <c r="D8" s="105"/>
      <c r="E8" s="90"/>
      <c r="F8" s="90"/>
      <c r="G8" s="92"/>
      <c r="H8" s="92"/>
      <c r="I8" s="92"/>
    </row>
    <row r="9" spans="1:23" ht="49.5" x14ac:dyDescent="0.25">
      <c r="A9" s="87"/>
      <c r="B9" s="63" t="s">
        <v>39</v>
      </c>
      <c r="C9" s="3" t="s">
        <v>8</v>
      </c>
      <c r="D9" s="7">
        <v>120</v>
      </c>
      <c r="E9" s="7">
        <v>120</v>
      </c>
      <c r="F9" s="7">
        <v>120</v>
      </c>
      <c r="G9" s="7">
        <v>120</v>
      </c>
      <c r="H9" s="7">
        <v>120</v>
      </c>
      <c r="I9" s="7">
        <v>120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ht="91.5" customHeight="1" x14ac:dyDescent="0.25">
      <c r="A10" s="87"/>
      <c r="B10" s="64" t="s">
        <v>29</v>
      </c>
      <c r="C10" s="48" t="s">
        <v>9</v>
      </c>
      <c r="D10" s="18">
        <f>D7/D9</f>
        <v>28.0825</v>
      </c>
      <c r="E10" s="18">
        <f t="shared" ref="E10:I10" si="0">E7/E9</f>
        <v>30.591666666666665</v>
      </c>
      <c r="F10" s="18">
        <f t="shared" si="0"/>
        <v>33.773333333333333</v>
      </c>
      <c r="G10" s="18">
        <f t="shared" si="0"/>
        <v>35.765833333333333</v>
      </c>
      <c r="H10" s="18">
        <f t="shared" si="0"/>
        <v>35.765833333333333</v>
      </c>
      <c r="I10" s="18">
        <f t="shared" si="0"/>
        <v>35.765833333333333</v>
      </c>
    </row>
    <row r="11" spans="1:23" ht="87" customHeight="1" x14ac:dyDescent="0.25">
      <c r="A11" s="87" t="s">
        <v>30</v>
      </c>
      <c r="B11" s="63" t="s">
        <v>10</v>
      </c>
      <c r="C11" s="50" t="s">
        <v>7</v>
      </c>
      <c r="D11" s="44">
        <v>1910.9</v>
      </c>
      <c r="E11" s="51">
        <f>2307+131</f>
        <v>2438</v>
      </c>
      <c r="F11" s="51">
        <v>2547</v>
      </c>
      <c r="G11" s="11">
        <v>2697.2</v>
      </c>
      <c r="H11" s="9">
        <v>2697.2</v>
      </c>
      <c r="I11" s="9">
        <v>2697.2</v>
      </c>
      <c r="L11" s="41"/>
      <c r="M11" s="41"/>
      <c r="N11" s="41"/>
      <c r="O11" s="41"/>
      <c r="P11" s="41"/>
      <c r="Q11" s="41"/>
    </row>
    <row r="12" spans="1:23" ht="74.25" customHeight="1" x14ac:dyDescent="0.25">
      <c r="A12" s="87"/>
      <c r="B12" s="63" t="s">
        <v>35</v>
      </c>
      <c r="C12" s="10" t="s">
        <v>11</v>
      </c>
      <c r="D12" s="52">
        <v>6737</v>
      </c>
      <c r="E12" s="52">
        <v>6750</v>
      </c>
      <c r="F12" s="52">
        <v>6770</v>
      </c>
      <c r="G12" s="52">
        <v>6790</v>
      </c>
      <c r="H12" s="52">
        <v>6790</v>
      </c>
      <c r="I12" s="52">
        <v>6790</v>
      </c>
      <c r="L12" s="41"/>
      <c r="M12" s="42"/>
      <c r="N12" s="42"/>
      <c r="O12" s="42"/>
      <c r="P12" s="42"/>
      <c r="Q12" s="41"/>
    </row>
    <row r="13" spans="1:23" ht="87" customHeight="1" x14ac:dyDescent="0.25">
      <c r="A13" s="87"/>
      <c r="B13" s="65" t="s">
        <v>12</v>
      </c>
      <c r="C13" s="10" t="s">
        <v>13</v>
      </c>
      <c r="D13" s="53">
        <f>D11/D12</f>
        <v>0.28364257087724509</v>
      </c>
      <c r="E13" s="53">
        <f t="shared" ref="E13:I13" si="1">E11/E12</f>
        <v>0.36118518518518516</v>
      </c>
      <c r="F13" s="53">
        <f t="shared" si="1"/>
        <v>0.376218611521418</v>
      </c>
      <c r="G13" s="53">
        <f t="shared" si="1"/>
        <v>0.39723122238586156</v>
      </c>
      <c r="H13" s="53">
        <f t="shared" si="1"/>
        <v>0.39723122238586156</v>
      </c>
      <c r="I13" s="53">
        <f t="shared" si="1"/>
        <v>0.39723122238586156</v>
      </c>
      <c r="L13" s="41"/>
      <c r="M13" s="41"/>
      <c r="N13" s="41"/>
      <c r="O13" s="41"/>
      <c r="P13" s="41"/>
      <c r="Q13" s="41"/>
    </row>
    <row r="14" spans="1:23" ht="66" x14ac:dyDescent="0.25">
      <c r="A14" s="87"/>
      <c r="B14" s="65" t="s">
        <v>14</v>
      </c>
      <c r="C14" s="10" t="s">
        <v>15</v>
      </c>
      <c r="D14" s="44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4">
        <f>G14</f>
        <v>5120.8156800000006</v>
      </c>
      <c r="I14" s="47">
        <f>H14</f>
        <v>5120.8156800000006</v>
      </c>
      <c r="J14" t="s">
        <v>34</v>
      </c>
      <c r="L14" s="43"/>
      <c r="M14" s="43"/>
    </row>
    <row r="15" spans="1:23" ht="89.25" customHeight="1" x14ac:dyDescent="0.25">
      <c r="A15" s="87" t="s">
        <v>31</v>
      </c>
      <c r="B15" s="66" t="s">
        <v>16</v>
      </c>
      <c r="C15" s="12" t="s">
        <v>13</v>
      </c>
      <c r="D15" s="45">
        <v>1507.2</v>
      </c>
      <c r="E15" s="13">
        <v>1680</v>
      </c>
      <c r="F15" s="13">
        <v>1689.12</v>
      </c>
      <c r="G15" s="14">
        <v>1788.8</v>
      </c>
      <c r="H15" s="24">
        <v>1788.8</v>
      </c>
      <c r="I15" s="24">
        <v>1788.8</v>
      </c>
    </row>
    <row r="16" spans="1:23" ht="86.25" customHeight="1" x14ac:dyDescent="0.25">
      <c r="A16" s="87"/>
      <c r="B16" s="67" t="s">
        <v>17</v>
      </c>
      <c r="C16" s="7" t="s">
        <v>18</v>
      </c>
      <c r="D16" s="46">
        <v>172519</v>
      </c>
      <c r="E16" s="16">
        <v>145296</v>
      </c>
      <c r="F16" s="16">
        <v>145296</v>
      </c>
      <c r="G16" s="16">
        <v>145296</v>
      </c>
      <c r="H16" s="16">
        <v>145296</v>
      </c>
      <c r="I16" s="16">
        <v>145296</v>
      </c>
      <c r="K16" s="34"/>
      <c r="L16" s="34"/>
      <c r="M16" s="34"/>
    </row>
    <row r="17" spans="1:14" ht="87" customHeight="1" x14ac:dyDescent="0.25">
      <c r="A17" s="87"/>
      <c r="B17" s="68" t="s">
        <v>19</v>
      </c>
      <c r="C17" s="48" t="s">
        <v>20</v>
      </c>
      <c r="D17" s="19">
        <f>D16/D9</f>
        <v>1437.6583333333333</v>
      </c>
      <c r="E17" s="19">
        <f t="shared" ref="E17:I17" si="2">E16/E9</f>
        <v>1210.8</v>
      </c>
      <c r="F17" s="19">
        <f t="shared" si="2"/>
        <v>1210.8</v>
      </c>
      <c r="G17" s="19">
        <f t="shared" si="2"/>
        <v>1210.8</v>
      </c>
      <c r="H17" s="19">
        <f t="shared" si="2"/>
        <v>1210.8</v>
      </c>
      <c r="I17" s="19">
        <f t="shared" si="2"/>
        <v>1210.8</v>
      </c>
      <c r="K17" s="80"/>
    </row>
    <row r="18" spans="1:14" ht="66" x14ac:dyDescent="0.25">
      <c r="A18" s="87"/>
      <c r="B18" s="65" t="s">
        <v>21</v>
      </c>
      <c r="C18" s="49" t="s">
        <v>13</v>
      </c>
      <c r="D18" s="44">
        <f>D15/D9</f>
        <v>12.56</v>
      </c>
      <c r="E18" s="44">
        <f t="shared" ref="E18:I18" si="3">E15/E9</f>
        <v>14</v>
      </c>
      <c r="F18" s="44">
        <f t="shared" si="3"/>
        <v>14.075999999999999</v>
      </c>
      <c r="G18" s="44">
        <f t="shared" si="3"/>
        <v>14.906666666666666</v>
      </c>
      <c r="H18" s="44">
        <f t="shared" si="3"/>
        <v>14.906666666666666</v>
      </c>
      <c r="I18" s="44">
        <f t="shared" si="3"/>
        <v>14.906666666666666</v>
      </c>
    </row>
    <row r="19" spans="1:14" ht="66" x14ac:dyDescent="0.25">
      <c r="A19" s="87"/>
      <c r="B19" s="65" t="s">
        <v>41</v>
      </c>
      <c r="C19" s="49" t="s">
        <v>42</v>
      </c>
      <c r="D19" s="44">
        <f>172.52*0.88</f>
        <v>151.8176</v>
      </c>
      <c r="E19" s="44">
        <f>145.3*0.88</f>
        <v>127.864</v>
      </c>
      <c r="F19" s="44">
        <f t="shared" ref="F19:I19" si="4">145.3*0.88</f>
        <v>127.864</v>
      </c>
      <c r="G19" s="44">
        <f t="shared" si="4"/>
        <v>127.864</v>
      </c>
      <c r="H19" s="44">
        <f t="shared" si="4"/>
        <v>127.864</v>
      </c>
      <c r="I19" s="44">
        <f t="shared" si="4"/>
        <v>127.864</v>
      </c>
    </row>
    <row r="20" spans="1:14" ht="33" x14ac:dyDescent="0.25">
      <c r="A20" s="87"/>
      <c r="B20" s="65" t="s">
        <v>59</v>
      </c>
      <c r="C20" s="49" t="s">
        <v>42</v>
      </c>
      <c r="D20" s="44">
        <f>354.34-D19</f>
        <v>202.52239999999998</v>
      </c>
      <c r="E20" s="44">
        <f>D20-E19</f>
        <v>74.658399999999972</v>
      </c>
      <c r="F20" s="44">
        <f>D20-F19</f>
        <v>74.658399999999972</v>
      </c>
      <c r="G20" s="44">
        <f>D20-G19</f>
        <v>74.658399999999972</v>
      </c>
      <c r="H20" s="44">
        <f>D20-H19</f>
        <v>74.658399999999972</v>
      </c>
      <c r="I20" s="44">
        <f>D20-I19</f>
        <v>74.658399999999972</v>
      </c>
      <c r="J20" s="56"/>
    </row>
    <row r="21" spans="1:14" ht="103.5" customHeight="1" x14ac:dyDescent="0.25">
      <c r="A21" s="87"/>
      <c r="B21" s="69" t="s">
        <v>40</v>
      </c>
      <c r="C21" s="10" t="s">
        <v>22</v>
      </c>
      <c r="D21" s="54">
        <f>D18/7.52*100</f>
        <v>167.02127659574469</v>
      </c>
      <c r="E21" s="44">
        <f>E18/D18*100</f>
        <v>111.46496815286623</v>
      </c>
      <c r="F21" s="44">
        <f t="shared" ref="F21:I21" si="5">F18/E18*100</f>
        <v>100.54285714285713</v>
      </c>
      <c r="G21" s="44">
        <f t="shared" si="5"/>
        <v>105.90129771715451</v>
      </c>
      <c r="H21" s="44">
        <f t="shared" si="5"/>
        <v>100</v>
      </c>
      <c r="I21" s="44">
        <f t="shared" si="5"/>
        <v>100</v>
      </c>
      <c r="J21" s="110"/>
      <c r="K21" s="111"/>
      <c r="L21" s="111"/>
      <c r="M21" s="111"/>
      <c r="N21" s="111"/>
    </row>
    <row r="22" spans="1:14" ht="89.25" customHeight="1" x14ac:dyDescent="0.25">
      <c r="A22" s="87"/>
      <c r="B22" s="69" t="s">
        <v>60</v>
      </c>
      <c r="C22" s="10" t="s">
        <v>22</v>
      </c>
      <c r="D22" s="55">
        <f>D17*100/1092.51</f>
        <v>131.59223561645507</v>
      </c>
      <c r="E22" s="44">
        <f>E17*100/D17</f>
        <v>84.220288779786571</v>
      </c>
      <c r="F22" s="44">
        <f>F17*100/E17</f>
        <v>100</v>
      </c>
      <c r="G22" s="44">
        <f>G17*100/F17</f>
        <v>100</v>
      </c>
      <c r="H22" s="44">
        <f>H17*100/G17</f>
        <v>100</v>
      </c>
      <c r="I22" s="44">
        <f>I17*100/H17</f>
        <v>100</v>
      </c>
      <c r="J22" s="112"/>
      <c r="K22" s="111"/>
      <c r="L22" s="111"/>
      <c r="M22" s="111"/>
      <c r="N22" s="111"/>
    </row>
    <row r="23" spans="1:14" ht="82.5" x14ac:dyDescent="0.25">
      <c r="A23" s="87"/>
      <c r="B23" s="69" t="s">
        <v>38</v>
      </c>
      <c r="C23" s="10" t="s">
        <v>22</v>
      </c>
      <c r="D23" s="55">
        <f>D15*100/1106.68</f>
        <v>136.19113022734666</v>
      </c>
      <c r="E23" s="44">
        <f>E15*100/D15</f>
        <v>111.46496815286623</v>
      </c>
      <c r="F23" s="11">
        <f>F15*100/D15</f>
        <v>112.07006369426752</v>
      </c>
      <c r="G23" s="11">
        <f>G15*100/D15</f>
        <v>118.68365180467092</v>
      </c>
      <c r="H23" s="17">
        <f>H15*100/D15</f>
        <v>118.68365180467092</v>
      </c>
      <c r="I23" s="15">
        <f>I15*100/D15</f>
        <v>118.68365180467092</v>
      </c>
      <c r="J23" s="110"/>
      <c r="K23" s="111"/>
      <c r="L23" s="111"/>
      <c r="M23" s="111"/>
      <c r="N23" s="111"/>
    </row>
    <row r="24" spans="1:14" ht="99" customHeight="1" x14ac:dyDescent="0.25">
      <c r="A24" s="88" t="s">
        <v>32</v>
      </c>
      <c r="B24" s="20" t="s">
        <v>61</v>
      </c>
      <c r="C24" s="21" t="s">
        <v>15</v>
      </c>
      <c r="D24" s="57">
        <v>800</v>
      </c>
      <c r="E24" s="22">
        <v>200</v>
      </c>
      <c r="F24" s="31">
        <v>220.8</v>
      </c>
      <c r="G24" s="32">
        <v>233.83</v>
      </c>
      <c r="H24" s="31">
        <v>233.83</v>
      </c>
      <c r="I24" s="17">
        <v>233.83</v>
      </c>
      <c r="J24" s="34"/>
    </row>
    <row r="25" spans="1:14" ht="93" customHeight="1" x14ac:dyDescent="0.25">
      <c r="A25" s="88"/>
      <c r="B25" s="23" t="s">
        <v>43</v>
      </c>
      <c r="C25" s="21" t="s">
        <v>23</v>
      </c>
      <c r="D25" s="58">
        <v>400</v>
      </c>
      <c r="E25" s="59">
        <v>400</v>
      </c>
      <c r="F25" s="59">
        <v>441.6</v>
      </c>
      <c r="G25" s="59">
        <v>467.7</v>
      </c>
      <c r="H25" s="59">
        <v>467.7</v>
      </c>
      <c r="I25" s="59">
        <v>467.7</v>
      </c>
    </row>
    <row r="26" spans="1:14" ht="105" customHeight="1" x14ac:dyDescent="0.25">
      <c r="A26" s="88"/>
      <c r="B26" s="70" t="s">
        <v>44</v>
      </c>
      <c r="C26" s="60" t="s">
        <v>24</v>
      </c>
      <c r="D26" s="25">
        <v>500</v>
      </c>
      <c r="E26" s="25">
        <v>2000</v>
      </c>
      <c r="F26" s="25">
        <v>2000</v>
      </c>
      <c r="G26" s="25">
        <v>2000</v>
      </c>
      <c r="H26" s="25">
        <v>2000</v>
      </c>
      <c r="I26" s="25">
        <v>2000</v>
      </c>
    </row>
    <row r="27" spans="1:14" ht="69" customHeight="1" x14ac:dyDescent="0.25">
      <c r="A27" s="88" t="s">
        <v>33</v>
      </c>
      <c r="B27" s="26" t="s">
        <v>36</v>
      </c>
      <c r="C27" s="8" t="s">
        <v>25</v>
      </c>
      <c r="D27" s="8">
        <v>32000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108"/>
      <c r="K27" s="109"/>
    </row>
    <row r="28" spans="1:14" ht="93" customHeight="1" x14ac:dyDescent="0.25">
      <c r="A28" s="88"/>
      <c r="B28" s="26" t="s">
        <v>26</v>
      </c>
      <c r="C28" s="8" t="s">
        <v>13</v>
      </c>
      <c r="D28" s="8">
        <v>4502.53</v>
      </c>
      <c r="E28" s="17">
        <v>4489.3</v>
      </c>
      <c r="F28" s="17">
        <v>4956.2</v>
      </c>
      <c r="G28" s="33">
        <v>5248.6</v>
      </c>
      <c r="H28" s="33">
        <v>5248.6</v>
      </c>
      <c r="I28" s="17">
        <v>5248.6</v>
      </c>
    </row>
    <row r="29" spans="1:14" ht="95.25" customHeight="1" x14ac:dyDescent="0.25">
      <c r="A29" s="88"/>
      <c r="B29" s="77" t="s">
        <v>55</v>
      </c>
      <c r="C29" s="8" t="s">
        <v>25</v>
      </c>
      <c r="D29" s="8">
        <v>23793</v>
      </c>
      <c r="E29" s="25">
        <v>23600</v>
      </c>
      <c r="F29" s="25">
        <v>23600</v>
      </c>
      <c r="G29" s="25">
        <v>23600</v>
      </c>
      <c r="H29" s="25">
        <v>23600</v>
      </c>
      <c r="I29" s="25">
        <v>23600</v>
      </c>
    </row>
    <row r="30" spans="1:14" ht="89.25" customHeight="1" x14ac:dyDescent="0.25">
      <c r="A30" s="88"/>
      <c r="B30" s="27" t="s">
        <v>37</v>
      </c>
      <c r="C30" s="28" t="s">
        <v>15</v>
      </c>
      <c r="D30" s="29">
        <f>4502530/32997</f>
        <v>136.45270782192321</v>
      </c>
      <c r="E30" s="29">
        <v>190.22</v>
      </c>
      <c r="F30" s="29">
        <v>210</v>
      </c>
      <c r="G30" s="30">
        <v>222.39</v>
      </c>
      <c r="H30" s="30">
        <v>222.39</v>
      </c>
      <c r="I30" s="58">
        <v>222.39</v>
      </c>
    </row>
    <row r="31" spans="1:14" ht="87" customHeight="1" x14ac:dyDescent="0.25">
      <c r="A31" s="88"/>
      <c r="B31" s="71" t="s">
        <v>57</v>
      </c>
      <c r="C31" s="8" t="s">
        <v>22</v>
      </c>
      <c r="D31" s="25">
        <f>D29/D27*100</f>
        <v>74.353124999999991</v>
      </c>
      <c r="E31" s="25">
        <f t="shared" ref="E31:I31" si="6">E29/E27*100</f>
        <v>59</v>
      </c>
      <c r="F31" s="25">
        <f t="shared" si="6"/>
        <v>59</v>
      </c>
      <c r="G31" s="25">
        <f t="shared" si="6"/>
        <v>59</v>
      </c>
      <c r="H31" s="25">
        <f t="shared" si="6"/>
        <v>59</v>
      </c>
      <c r="I31" s="25">
        <f t="shared" si="6"/>
        <v>59</v>
      </c>
      <c r="J31" s="39"/>
      <c r="K31" s="40"/>
      <c r="L31" s="40"/>
      <c r="M31" s="40"/>
    </row>
    <row r="32" spans="1:14" ht="49.5" x14ac:dyDescent="0.25">
      <c r="A32" s="76"/>
      <c r="B32" s="79" t="s">
        <v>56</v>
      </c>
      <c r="C32" s="8" t="s">
        <v>22</v>
      </c>
      <c r="D32" s="25">
        <f>32997/D29*100</f>
        <v>138.68364645063673</v>
      </c>
      <c r="E32" s="25"/>
      <c r="F32" s="25"/>
      <c r="G32" s="25"/>
      <c r="H32" s="25"/>
      <c r="I32" s="25"/>
      <c r="J32" s="78"/>
      <c r="K32" s="40"/>
      <c r="L32" s="40"/>
      <c r="M32" s="40"/>
    </row>
    <row r="33" spans="1:9" ht="49.5" customHeight="1" x14ac:dyDescent="0.25">
      <c r="A33" s="107" t="s">
        <v>45</v>
      </c>
      <c r="B33" s="72" t="s">
        <v>46</v>
      </c>
      <c r="C33" s="8" t="s">
        <v>49</v>
      </c>
      <c r="D33" s="81">
        <f>263/267*100</f>
        <v>98.50187265917603</v>
      </c>
      <c r="E33" s="61"/>
      <c r="F33" s="61"/>
      <c r="G33" s="61"/>
      <c r="H33" s="61"/>
      <c r="I33" s="61"/>
    </row>
    <row r="34" spans="1:9" ht="36.75" customHeight="1" x14ac:dyDescent="0.25">
      <c r="A34" s="107"/>
      <c r="B34" s="72" t="s">
        <v>47</v>
      </c>
      <c r="C34" s="8" t="s">
        <v>50</v>
      </c>
      <c r="D34" s="81">
        <f>325/267*100</f>
        <v>121.72284644194758</v>
      </c>
      <c r="E34" s="61"/>
      <c r="F34" s="61"/>
      <c r="G34" s="61"/>
      <c r="H34" s="61"/>
      <c r="I34" s="61"/>
    </row>
    <row r="35" spans="1:9" ht="31.5" customHeight="1" x14ac:dyDescent="0.25">
      <c r="A35" s="107"/>
      <c r="B35" s="72" t="s">
        <v>48</v>
      </c>
      <c r="C35" s="8" t="s">
        <v>50</v>
      </c>
      <c r="D35" s="81">
        <f>11/267*100</f>
        <v>4.119850187265917</v>
      </c>
      <c r="E35" s="61"/>
      <c r="F35" s="61"/>
      <c r="G35" s="61"/>
      <c r="H35" s="61"/>
      <c r="I35" s="61"/>
    </row>
    <row r="37" spans="1:9" ht="18.75" x14ac:dyDescent="0.3">
      <c r="A37" s="83" t="s">
        <v>51</v>
      </c>
      <c r="B37" s="84"/>
      <c r="C37" s="73"/>
      <c r="D37" s="73"/>
      <c r="E37" s="73"/>
      <c r="F37" s="74"/>
      <c r="G37" s="85" t="s">
        <v>52</v>
      </c>
      <c r="H37" s="85"/>
      <c r="I37" s="85"/>
    </row>
    <row r="38" spans="1:9" ht="18.75" x14ac:dyDescent="0.3">
      <c r="A38" s="84"/>
      <c r="B38" s="84"/>
      <c r="C38" s="73"/>
      <c r="D38" s="73"/>
      <c r="E38" s="73"/>
      <c r="F38" s="74"/>
      <c r="G38" s="85"/>
      <c r="H38" s="85"/>
      <c r="I38" s="85"/>
    </row>
    <row r="40" spans="1:9" ht="18.75" x14ac:dyDescent="0.3">
      <c r="A40" s="85" t="s">
        <v>53</v>
      </c>
      <c r="B40" s="85"/>
      <c r="C40" s="73"/>
      <c r="D40" s="73"/>
      <c r="E40" s="73"/>
      <c r="F40" s="73"/>
      <c r="G40" s="85" t="s">
        <v>63</v>
      </c>
      <c r="H40" s="85"/>
      <c r="I40" s="85"/>
    </row>
    <row r="41" spans="1:9" ht="18.75" x14ac:dyDescent="0.3">
      <c r="A41" s="85"/>
      <c r="B41" s="85"/>
      <c r="C41" s="73"/>
      <c r="D41" s="73"/>
      <c r="E41" s="73"/>
      <c r="F41" s="73"/>
      <c r="G41" s="85"/>
      <c r="H41" s="85"/>
      <c r="I41" s="85"/>
    </row>
  </sheetData>
  <mergeCells count="29">
    <mergeCell ref="A33:A35"/>
    <mergeCell ref="A27:A31"/>
    <mergeCell ref="J27:K27"/>
    <mergeCell ref="J21:N21"/>
    <mergeCell ref="J22:N22"/>
    <mergeCell ref="J23:N23"/>
    <mergeCell ref="I7:I8"/>
    <mergeCell ref="E4:I4"/>
    <mergeCell ref="E5:I5"/>
    <mergeCell ref="H2:I2"/>
    <mergeCell ref="D7:D8"/>
    <mergeCell ref="E7:E8"/>
    <mergeCell ref="A3:I3"/>
    <mergeCell ref="H1:I1"/>
    <mergeCell ref="A37:B38"/>
    <mergeCell ref="G37:I38"/>
    <mergeCell ref="A40:B41"/>
    <mergeCell ref="G40:I41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</mergeCells>
  <pageMargins left="1.1811023622047245" right="0.39370078740157483" top="0.78740157480314965" bottom="0.59055118110236227" header="0.31496062992125984" footer="0.31496062992125984"/>
  <pageSetup paperSize="9" scale="45" firstPageNumber="21" fitToHeight="0" orientation="portrait" useFirstPageNumber="1" r:id="rId1"/>
  <headerFooter>
    <oddHeader xml:space="preserve">&amp;R&amp;"Times New Roman,обычный"&amp;14Продовження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2025-11-17T13:17:19Z</dcterms:modified>
</cp:coreProperties>
</file>